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2" windowWidth="15600" windowHeight="6336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8" i="7" l="1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<sst xmlns="http://schemas.openxmlformats.org/spreadsheetml/2006/main" count="1360" uniqueCount="670">
  <si>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</si>
  <si>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</si>
  <si>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</si>
  <si>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</si>
  <si>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</si>
  <si>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</si>
  <si>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</si>
  <si>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</si>
  <si>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</si>
  <si>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</si>
  <si>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</si>
  <si>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</si>
  <si>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</si>
  <si>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</si>
  <si>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</si>
  <si>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</si>
  <si>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</si>
  <si>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</si>
  <si>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</si>
  <si>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</si>
  <si>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</si>
  <si>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</si>
  <si>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</si>
  <si>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</si>
  <si>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</si>
  <si>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</si>
  <si>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</si>
  <si>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</si>
  <si>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</si>
  <si>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</si>
  <si>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</si>
  <si>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</si>
  <si>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</si>
  <si>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</si>
  <si>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</si>
  <si>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</si>
  <si>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</si>
  <si>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</si>
  <si>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</si>
  <si>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</si>
  <si>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</si>
  <si>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</si>
  <si>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</si>
  <si>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</si>
  <si>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</si>
  <si>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</si>
  <si>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</si>
  <si>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</si>
  <si>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</si>
  <si>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</si>
  <si>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</si>
  <si>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</si>
  <si>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</si>
  <si>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</si>
  <si>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</si>
  <si>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</si>
  <si>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</si>
  <si>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</si>
  <si>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</si>
  <si>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</si>
  <si>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</si>
  <si>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</si>
  <si>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</si>
  <si>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</si>
  <si>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</si>
  <si>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</si>
  <si>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</si>
  <si>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</si>
  <si>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</si>
  <si>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</si>
  <si>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</si>
  <si>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</si>
  <si>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</si>
  <si>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</si>
  <si>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</si>
  <si>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</si>
  <si>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</si>
  <si>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</si>
  <si>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</si>
  <si>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</si>
  <si>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</si>
  <si>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</si>
  <si>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</si>
  <si>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</si>
  <si>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</si>
  <si>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</si>
  <si>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</si>
  <si>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</si>
  <si>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</si>
  <si>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</si>
  <si>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</si>
  <si>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</si>
  <si>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</si>
  <si>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</si>
  <si>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</si>
  <si>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</si>
  <si>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</si>
  <si>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</si>
  <si>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</si>
  <si>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</si>
  <si>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</si>
  <si>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</si>
  <si>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</si>
  <si>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</si>
  <si>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</si>
  <si>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</si>
  <si>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</si>
  <si>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</si>
  <si>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</si>
  <si>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</si>
  <si>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</si>
  <si>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</si>
  <si>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</si>
  <si>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</si>
  <si>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</si>
  <si>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</si>
  <si>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</si>
  <si>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</si>
  <si>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</si>
  <si>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</si>
  <si>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</si>
  <si>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</si>
  <si>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</si>
  <si>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</si>
  <si>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</si>
  <si>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</si>
  <si>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</si>
  <si>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</si>
  <si>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</si>
  <si>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</si>
  <si>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</si>
  <si>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</si>
  <si>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</si>
  <si>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</si>
  <si>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</si>
  <si>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</si>
  <si>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</si>
  <si>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</si>
  <si>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</si>
  <si>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</si>
  <si>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</si>
  <si>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</si>
  <si>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</si>
  <si>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</si>
  <si>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</si>
  <si>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</si>
  <si>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</si>
  <si>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</si>
  <si>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</si>
  <si>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</si>
  <si>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</si>
  <si>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</si>
  <si>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</si>
  <si>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</si>
  <si>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</si>
  <si>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</si>
  <si>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</si>
  <si>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</si>
  <si>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</si>
  <si>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</si>
  <si>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</si>
  <si>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</si>
  <si>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</si>
  <si>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</si>
  <si>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</si>
  <si>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</si>
  <si>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</si>
  <si>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</si>
  <si>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</si>
  <si>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</si>
  <si>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</si>
  <si>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</si>
  <si>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</si>
  <si>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</si>
  <si>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</si>
  <si>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</si>
  <si>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</si>
  <si>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</si>
  <si>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</si>
  <si>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</si>
  <si>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</si>
  <si>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</si>
  <si>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</si>
  <si>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</si>
  <si>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</si>
  <si>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</si>
  <si>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</si>
  <si>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</si>
  <si>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</si>
  <si>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</si>
  <si>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</si>
  <si>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</si>
  <si>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</si>
  <si>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</si>
  <si>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</si>
  <si>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</si>
  <si>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</si>
  <si>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</si>
  <si>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</si>
  <si>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</si>
  <si>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</si>
  <si>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</si>
  <si>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</si>
  <si>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</si>
  <si>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</si>
  <si>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</si>
  <si>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</si>
  <si>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</si>
  <si>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</si>
  <si>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</si>
  <si>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</si>
  <si>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</si>
  <si>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</si>
  <si>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</si>
  <si>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</si>
  <si>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</si>
  <si>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</si>
  <si>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</si>
  <si>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</si>
  <si>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</si>
  <si>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</si>
  <si>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</si>
  <si>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</si>
  <si>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</si>
  <si>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</si>
  <si>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</si>
  <si>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</si>
  <si>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</si>
  <si>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</si>
  <si>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</si>
  <si>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</si>
  <si>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</si>
  <si>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</si>
  <si>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</si>
  <si>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</si>
  <si>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</si>
  <si>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</si>
  <si>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</si>
  <si>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</si>
  <si>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</si>
  <si>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</si>
  <si>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</si>
  <si>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</si>
  <si>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</si>
  <si>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</si>
  <si>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</si>
  <si>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</si>
  <si>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</si>
  <si>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</si>
  <si>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</si>
  <si>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</si>
  <si>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</si>
  <si>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</si>
  <si>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</si>
  <si>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</si>
  <si>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</si>
  <si>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</si>
  <si>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</si>
  <si>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</si>
  <si>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</si>
  <si>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</si>
  <si>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</si>
  <si>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</si>
  <si>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</si>
  <si>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</si>
  <si>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</si>
  <si>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</si>
  <si>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</si>
  <si>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</si>
  <si>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</si>
  <si>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</si>
  <si>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</si>
  <si>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</si>
  <si>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</si>
  <si>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</si>
  <si>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</si>
  <si>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</si>
  <si>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</si>
  <si>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</si>
  <si>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</si>
  <si>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</si>
  <si>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</si>
  <si>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</si>
  <si>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</si>
  <si>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</si>
  <si>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</si>
  <si>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</si>
  <si>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</si>
  <si>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</si>
  <si>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</si>
  <si>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</si>
  <si>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</si>
  <si>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</si>
  <si>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</si>
  <si>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</si>
  <si>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</si>
  <si>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</si>
  <si>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</si>
  <si>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</si>
  <si>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</si>
  <si>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</si>
  <si>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</si>
  <si>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</si>
  <si>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</si>
  <si>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</si>
  <si>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</si>
  <si>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</si>
  <si>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</si>
  <si>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</si>
  <si>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</si>
  <si>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</si>
  <si>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</si>
  <si>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</si>
  <si>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</si>
  <si>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</si>
  <si>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</si>
  <si>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</si>
  <si>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</si>
  <si>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</si>
  <si>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</si>
  <si>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</si>
  <si>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</si>
  <si>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</si>
  <si>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</si>
  <si>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</si>
  <si>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</si>
  <si>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</si>
  <si>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</si>
  <si>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</si>
  <si>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</si>
  <si>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</si>
  <si>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</si>
  <si>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</si>
  <si>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</si>
  <si>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</si>
  <si>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</si>
  <si>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</si>
  <si>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</si>
  <si>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</si>
  <si>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</si>
  <si>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</si>
  <si>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</si>
  <si>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</si>
  <si>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</si>
  <si>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</si>
  <si>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</si>
  <si>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</si>
  <si>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</si>
  <si>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</si>
  <si>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</si>
  <si>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</si>
  <si>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</si>
  <si>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</si>
  <si>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</si>
  <si>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</si>
  <si>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</si>
  <si>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</si>
  <si>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</si>
  <si>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</si>
  <si>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</si>
  <si>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</si>
  <si>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</si>
  <si>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</si>
  <si>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</si>
  <si>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</si>
  <si>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</si>
  <si>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</si>
  <si>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</si>
  <si>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</si>
  <si>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</si>
  <si>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</si>
  <si>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</si>
  <si>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</si>
  <si>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</si>
  <si>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</si>
  <si>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</si>
  <si>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</si>
  <si>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</si>
  <si>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</si>
  <si>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</si>
  <si>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</si>
  <si>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</si>
  <si>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</si>
  <si>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</si>
  <si>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</si>
  <si>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</si>
  <si>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</si>
  <si>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</si>
  <si>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</si>
  <si>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</si>
  <si>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</si>
  <si>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</si>
  <si>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</si>
  <si>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</si>
  <si>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</si>
  <si>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</si>
  <si>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</si>
  <si>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</si>
  <si>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</si>
  <si>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</si>
  <si>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</si>
  <si>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</si>
  <si>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</si>
  <si>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</si>
  <si>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</si>
  <si>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</si>
  <si>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</si>
  <si>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</si>
  <si>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</si>
  <si>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</si>
  <si>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</si>
  <si>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</si>
  <si>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</si>
  <si>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</si>
  <si>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</si>
  <si>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</si>
  <si>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</si>
  <si>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</si>
  <si>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</si>
  <si>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</si>
  <si>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</si>
  <si>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</si>
  <si>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</si>
  <si>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</si>
  <si>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</si>
  <si>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</si>
  <si>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</si>
  <si>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</si>
  <si>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</si>
  <si>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</si>
  <si>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</si>
  <si>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</si>
  <si>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</si>
  <si>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</si>
  <si>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</si>
  <si>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</si>
  <si>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</si>
  <si>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</si>
  <si>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</si>
  <si>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</si>
  <si>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</si>
  <si>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</si>
  <si>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</si>
  <si>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</si>
  <si>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</si>
  <si>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</si>
  <si>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</si>
  <si>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</si>
  <si>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</si>
  <si>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</si>
  <si>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</si>
  <si>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</si>
  <si>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</si>
  <si>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</si>
  <si>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</si>
  <si>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</si>
  <si>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</si>
  <si>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</si>
  <si>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</si>
  <si>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</si>
  <si>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</si>
  <si>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</si>
  <si>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</si>
  <si>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</si>
  <si>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</si>
  <si>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</si>
  <si>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</si>
  <si>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</si>
  <si>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</si>
  <si>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</si>
  <si>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</si>
  <si>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</si>
  <si>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</si>
  <si>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</si>
  <si>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</si>
  <si>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</si>
  <si>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</si>
  <si>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</si>
  <si>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</si>
  <si>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</si>
  <si>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</si>
  <si>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</si>
  <si>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</si>
  <si>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</si>
  <si>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</si>
  <si>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</si>
  <si>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</si>
  <si>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</si>
  <si>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</si>
  <si>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</si>
  <si>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</si>
  <si>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</si>
  <si>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</si>
  <si>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</si>
  <si>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</si>
  <si>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</si>
  <si>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</si>
  <si>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</si>
  <si>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</si>
  <si>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</si>
  <si>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</si>
  <si>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</si>
  <si>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</si>
  <si>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</si>
  <si>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</si>
  <si>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</si>
  <si>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</si>
  <si>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</si>
  <si>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</si>
  <si>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</si>
  <si>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</si>
  <si>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</si>
  <si>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</si>
  <si>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</si>
  <si>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</si>
  <si>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</si>
  <si>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</si>
  <si>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</si>
  <si>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</si>
  <si>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</si>
  <si>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</si>
  <si>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</si>
  <si>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</si>
  <si>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</si>
  <si>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</si>
  <si>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</si>
  <si>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</si>
  <si>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</si>
  <si>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</si>
  <si>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</si>
  <si>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</si>
  <si>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</si>
  <si>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</si>
  <si>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</si>
  <si>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</si>
  <si>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</si>
  <si>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</si>
  <si>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</si>
  <si>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</si>
  <si>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</si>
  <si>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</si>
  <si>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</si>
  <si>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</si>
  <si>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</si>
  <si>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</si>
  <si>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</si>
  <si>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</si>
  <si>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</si>
  <si>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</si>
  <si>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</si>
  <si>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</si>
  <si>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</si>
  <si>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</si>
  <si>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</si>
  <si>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</si>
  <si>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</si>
  <si>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</si>
  <si>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</si>
  <si>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</si>
  <si>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</si>
  <si>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</si>
  <si>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</si>
  <si>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</si>
  <si>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</si>
  <si>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</si>
  <si>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</si>
  <si>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</si>
  <si>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</si>
  <si>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</si>
  <si>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</si>
  <si>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</si>
  <si>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</si>
  <si>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</si>
  <si>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</si>
  <si>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</si>
  <si>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</si>
  <si>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</si>
  <si>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</si>
  <si>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</si>
  <si>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</si>
  <si>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</si>
  <si>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</si>
  <si>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</si>
  <si>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</si>
  <si>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</si>
  <si>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</si>
  <si>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</si>
  <si>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</si>
  <si>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</si>
  <si>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</si>
  <si>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</si>
  <si>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</si>
  <si>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</si>
  <si>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</si>
  <si>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</si>
  <si>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</si>
  <si>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</si>
  <si>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</si>
  <si>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</si>
  <si>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</si>
  <si>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</si>
  <si>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</si>
  <si>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</si>
  <si>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</si>
  <si>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</si>
  <si>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</si>
  <si>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</si>
  <si>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</si>
  <si>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</si>
  <si>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</si>
  <si>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</si>
  <si>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</si>
  <si>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</si>
  <si>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</si>
  <si>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</si>
  <si>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</si>
  <si>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</si>
  <si>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</si>
  <si>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</si>
  <si>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</si>
  <si>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</si>
  <si>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</si>
  <si>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</si>
  <si>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</si>
  <si>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</si>
  <si>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</si>
  <si>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</si>
  <si>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</si>
  <si>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</si>
  <si>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</si>
  <si>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</si>
  <si>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</si>
  <si>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</si>
  <si>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</si>
  <si>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</si>
  <si>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</si>
  <si>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</si>
  <si>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</si>
  <si>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</si>
  <si>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</si>
  <si>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</si>
  <si>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</si>
  <si>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</si>
  <si>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</si>
  <si>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</si>
  <si>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</si>
  <si>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</si>
  <si>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</si>
  <si>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</si>
  <si>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</si>
  <si>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</si>
  <si>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</si>
  <si>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</si>
  <si>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</si>
  <si>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ausfüllen.</t>
  </si>
  <si>
    <t>Stadtwerke Herford GmbH</t>
  </si>
  <si>
    <t>9870093900009</t>
  </si>
  <si>
    <t>Werrestr. 103</t>
  </si>
  <si>
    <t>Herford</t>
  </si>
  <si>
    <t>Olaf Horst</t>
  </si>
  <si>
    <t>horst@stadtwerke-herford.de</t>
  </si>
  <si>
    <t>05221/922-432</t>
  </si>
  <si>
    <t>GASPOOLNL7009391</t>
  </si>
  <si>
    <t>NCLN007009390000</t>
  </si>
  <si>
    <t>Bad Salzuflen</t>
  </si>
  <si>
    <t>MeteoGroup Deutschland GmbH</t>
  </si>
  <si>
    <t>DE_GMF03</t>
  </si>
  <si>
    <t>DE_GHA03</t>
  </si>
  <si>
    <t>DE_GKO03</t>
  </si>
  <si>
    <t>DE_GBD03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</si>
</sst>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28" sqref="D28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42264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5" sqref="D35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32049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Herford GmbH</v>
      </c>
      <c r="E28" s="38"/>
      <c r="F28" s="11"/>
      <c r="G28" s="2"/>
    </row>
    <row r="29" spans="1:15">
      <c r="B29" s="15"/>
      <c r="C29" s="22" t="s">
        <v>395</v>
      </c>
      <c r="D29" s="45" t="s">
        <v>655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E53" sqref="E5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Herford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Stadtwerke Herford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9870093900009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662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573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664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E32" sqref="E32:H36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Herford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Stadtwerke Herford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9870093900009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Bad Salzuflen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665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665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664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10325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452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 Deutschland GmbH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Bad Salzuflen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10325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30">
      <formula>IF(E$20&lt;=$F$18,1,0)</formula>
    </cfRule>
  </conditionalFormatting>
  <conditionalFormatting sqref="I32:N36">
    <cfRule type="expression" dxfId="48" priority="29">
      <formula>IF(I$30&lt;=$F$28,1,0)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65:N68 E70:N70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6">
    <cfRule type="expression" dxfId="40" priority="13">
      <formula>IF(E$20&gt;$F$18,1,0)</formula>
    </cfRule>
  </conditionalFormatting>
  <conditionalFormatting sqref="I32:N36">
    <cfRule type="expression" dxfId="39" priority="12">
      <formula>IF(I$30&gt;$F$28,1,0)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32:H36">
    <cfRule type="expression" dxfId="31" priority="2">
      <formula>IF(E$30&lt;=$F$28,1,0)</formula>
    </cfRule>
  </conditionalFormatting>
  <conditionalFormatting sqref="E32:H36">
    <cfRule type="expression" dxfId="30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I36:N36 E26:N26 E56:N60 F22 I22:N22 F52 F62 G24:N24 G70:N70 I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539</v>
      </c>
    </row>
    <row r="3" spans="2:56" ht="15" customHeight="1">
      <c r="B3" s="170"/>
    </row>
    <row r="4" spans="2:56" ht="14.4">
      <c r="B4" s="129"/>
      <c r="C4" s="56" t="s">
        <v>444</v>
      </c>
      <c r="D4" s="57"/>
      <c r="E4" s="330" t="str">
        <f>Netzbetreiber!$D$9</f>
        <v>Stadtwerke Herford GmbH</v>
      </c>
      <c r="F4" s="129"/>
      <c r="M4" s="129"/>
      <c r="N4" s="129"/>
      <c r="O4" s="129"/>
    </row>
    <row r="5" spans="2:56" ht="14.4">
      <c r="B5" s="129"/>
      <c r="C5" s="56" t="s">
        <v>443</v>
      </c>
      <c r="D5" s="57"/>
      <c r="E5" s="58" t="str">
        <f>Netzbetreiber!$D$28</f>
        <v>Stadtwerke Herford GmbH</v>
      </c>
      <c r="F5" s="129"/>
      <c r="G5" s="129"/>
      <c r="H5" s="129"/>
      <c r="M5" s="129"/>
      <c r="N5" s="129"/>
      <c r="O5" s="129"/>
    </row>
    <row r="6" spans="2:56" ht="14.4">
      <c r="B6" s="129"/>
      <c r="C6" s="60" t="s">
        <v>486</v>
      </c>
      <c r="D6" s="57"/>
      <c r="E6" s="329" t="str">
        <f>Netzbetreiber!$D$11</f>
        <v>9870093900009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4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 ht="14.4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 ht="14.4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 ht="14.4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 ht="14.4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 ht="14.4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 ht="14.4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4.4">
      <c r="B34" s="181"/>
      <c r="C34" s="185" t="s">
        <v>450</v>
      </c>
      <c r="D34" s="152" t="s">
        <v>449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4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4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4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4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4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4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4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 ht="14.4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 ht="14.4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4.4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4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4.4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4.4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 ht="14.4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4.4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4.4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4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4.4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4.4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4.4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4.4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 ht="14.4"/>
    <row r="72" spans="2:15" ht="15.75" customHeight="1">
      <c r="C72" s="344" t="s">
        <v>575</v>
      </c>
      <c r="D72" s="344"/>
      <c r="E72" s="344"/>
      <c r="F72" s="34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2" sqref="F22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Herford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Herford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9870093900009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" thickBot="1">
      <c r="B11" s="138" t="s">
        <v>495</v>
      </c>
      <c r="C11" s="139" t="s">
        <v>506</v>
      </c>
      <c r="D11" s="293" t="s">
        <v>247</v>
      </c>
      <c r="E11" s="163" t="s">
        <v>21</v>
      </c>
      <c r="F11" s="295" t="str">
        <f>VLOOKUP($E11,'BDEW-Standard'!$B$3:$M$158,F$9,0)</f>
        <v>N13</v>
      </c>
      <c r="H11" s="166">
        <f>ROUND(VLOOKUP($E11,'BDEW-Standard'!$B$3:$M$158,H$9,0),7)</f>
        <v>3.0553842000000002</v>
      </c>
      <c r="I11" s="166">
        <f>ROUND(VLOOKUP($E11,'BDEW-Standard'!$B$3:$M$158,I$9,0),7)</f>
        <v>-37.183637400000002</v>
      </c>
      <c r="J11" s="166">
        <f>ROUND(VLOOKUP($E11,'BDEW-Standard'!$B$3:$M$158,J$9,0),7)</f>
        <v>5.6810824999999996</v>
      </c>
      <c r="K11" s="166">
        <f>ROUND(VLOOKUP($E11,'BDEW-Standard'!$B$3:$M$158,K$9,0),7)</f>
        <v>8.2196599999999995E-2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0.99521022916399493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Herford GmbH</v>
      </c>
      <c r="D12" s="62" t="s">
        <v>247</v>
      </c>
      <c r="E12" s="164" t="s">
        <v>21</v>
      </c>
      <c r="F12" s="296" t="str">
        <f>VLOOKUP($E12,'BDEW-Standard'!$B$3:$M$158,F$9,0)</f>
        <v>N13</v>
      </c>
      <c r="H12" s="273">
        <f>ROUND(VLOOKUP($E12,'BDEW-Standard'!$B$3:$M$158,H$9,0),7)</f>
        <v>3.0553842000000002</v>
      </c>
      <c r="I12" s="273">
        <f>ROUND(VLOOKUP($E12,'BDEW-Standard'!$B$3:$M$158,I$9,0),7)</f>
        <v>-37.183637400000002</v>
      </c>
      <c r="J12" s="273">
        <f>ROUND(VLOOKUP($E12,'BDEW-Standard'!$B$3:$M$158,J$9,0),7)</f>
        <v>5.6810824999999996</v>
      </c>
      <c r="K12" s="273">
        <f>ROUND(VLOOKUP($E12,'BDEW-Standard'!$B$3:$M$158,K$9,0),7)</f>
        <v>8.2196599999999995E-2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8" si="1">($H12/(1+($I12/($Q$9-$L12))^$J12)+$K12)+MAX($M12*$Q$9+$N12,$O12*$Q$9+$P12)</f>
        <v>0.99521022916399493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Herford GmbH</v>
      </c>
      <c r="D13" s="62" t="s">
        <v>247</v>
      </c>
      <c r="E13" s="164" t="s">
        <v>29</v>
      </c>
      <c r="F13" s="296" t="str">
        <f>VLOOKUP($E13,'BDEW-Standard'!$B$3:$M$158,F$9,0)</f>
        <v>N23</v>
      </c>
      <c r="H13" s="273">
        <f>ROUND(VLOOKUP($E13,'BDEW-Standard'!$B$3:$M$158,H$9,0),7)</f>
        <v>2.3987552000000001</v>
      </c>
      <c r="I13" s="273">
        <f>ROUND(VLOOKUP($E13,'BDEW-Standard'!$B$3:$M$158,I$9,0),7)</f>
        <v>-34.723487800000001</v>
      </c>
      <c r="J13" s="273">
        <f>ROUND(VLOOKUP($E13,'BDEW-Standard'!$B$3:$M$158,J$9,0),7)</f>
        <v>5.7996445999999997</v>
      </c>
      <c r="K13" s="273">
        <f>ROUND(VLOOKUP($E13,'BDEW-Standard'!$B$3:$M$158,K$9,0),7)</f>
        <v>0.1016748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1.0221652961614969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Herford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Herford GmbH</v>
      </c>
      <c r="D15" s="62" t="s">
        <v>247</v>
      </c>
      <c r="E15" s="164" t="s">
        <v>666</v>
      </c>
      <c r="F15" s="296" t="str">
        <f>VLOOKUP($E15,'BDEW-Standard'!$B$3:$M$158,F$9,0)</f>
        <v>MF3</v>
      </c>
      <c r="H15" s="273">
        <f>ROUND(VLOOKUP($E15,'BDEW-Standard'!$B$3:$M$158,H$9,0),7)</f>
        <v>2.3877617999999998</v>
      </c>
      <c r="I15" s="273">
        <f>ROUND(VLOOKUP($E15,'BDEW-Standard'!$B$3:$M$158,I$9,0),7)</f>
        <v>-34.721360500000003</v>
      </c>
      <c r="J15" s="273">
        <f>ROUND(VLOOKUP($E15,'BDEW-Standard'!$B$3:$M$158,J$9,0),7)</f>
        <v>5.8164303999999998</v>
      </c>
      <c r="K15" s="273">
        <f>ROUND(VLOOKUP($E15,'BDEW-Standard'!$B$3:$M$158,K$9,0),7)</f>
        <v>0.12081939999999999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1.0365184142102302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2" customFormat="1">
      <c r="B16" s="143">
        <v>5</v>
      </c>
      <c r="C16" s="144" t="str">
        <f t="shared" si="0"/>
        <v>Stadtwerke Herford GmbH</v>
      </c>
      <c r="D16" s="62" t="s">
        <v>247</v>
      </c>
      <c r="E16" s="164" t="s">
        <v>667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Stadtwerke Herford GmbH</v>
      </c>
      <c r="D17" s="62" t="s">
        <v>247</v>
      </c>
      <c r="E17" s="164" t="s">
        <v>668</v>
      </c>
      <c r="F17" s="296" t="str">
        <f>VLOOKUP($E17,'BDEW-Standard'!$B$3:$M$158,F$9,0)</f>
        <v>KO3</v>
      </c>
      <c r="H17" s="273">
        <f>ROUND(VLOOKUP($E17,'BDEW-Standard'!$B$3:$M$158,H$9,0),7)</f>
        <v>2.7172288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0.14184720000000001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Stadtwerke Herford GmbH</v>
      </c>
      <c r="D18" s="62" t="s">
        <v>247</v>
      </c>
      <c r="E18" s="164" t="s">
        <v>669</v>
      </c>
      <c r="F18" s="296" t="str">
        <f>VLOOKUP($E18,'BDEW-Standard'!$B$3:$M$158,F$9,0)</f>
        <v>BD3</v>
      </c>
      <c r="H18" s="273">
        <f>ROUND(VLOOKUP($E18,'BDEW-Standard'!$B$3:$M$158,H$9,0),7)</f>
        <v>2.9177027</v>
      </c>
      <c r="I18" s="273">
        <f>ROUND(VLOOKUP($E18,'BDEW-Standard'!$B$3:$M$158,I$9,0),7)</f>
        <v>-36.179411700000003</v>
      </c>
      <c r="J18" s="273">
        <f>ROUND(VLOOKUP($E18,'BDEW-Standard'!$B$3:$M$158,J$9,0),7)</f>
        <v>5.9265162</v>
      </c>
      <c r="K18" s="273">
        <f>ROUND(VLOOKUP($E18,'BDEW-Standard'!$B$3:$M$158,K$9,0),7)</f>
        <v>0.11519119999999999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1.0656106174494469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Stadtwerke Herford GmbH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>
        <f t="shared" si="2"/>
        <v>7</v>
      </c>
      <c r="Y19" s="292"/>
      <c r="Z19" s="210"/>
    </row>
    <row r="20" spans="2:26" s="142" customFormat="1">
      <c r="B20" s="143">
        <v>9</v>
      </c>
      <c r="C20" s="144" t="str">
        <f t="shared" si="0"/>
        <v>Stadtwerke Herford GmbH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>
        <f t="shared" si="2"/>
        <v>7</v>
      </c>
      <c r="Y20" s="292"/>
      <c r="Z20" s="210"/>
    </row>
    <row r="21" spans="2:26" s="142" customFormat="1">
      <c r="B21" s="143">
        <v>10</v>
      </c>
      <c r="C21" s="144" t="str">
        <f t="shared" si="0"/>
        <v>Stadtwerke Herford GmbH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>
        <f t="shared" si="2"/>
        <v>7</v>
      </c>
      <c r="Y21" s="292"/>
      <c r="Z21" s="210"/>
    </row>
    <row r="22" spans="2:26" s="142" customFormat="1">
      <c r="B22" s="143">
        <v>11</v>
      </c>
      <c r="C22" s="144" t="str">
        <f t="shared" si="0"/>
        <v>Stadtwerke Herford GmbH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>
        <f t="shared" si="2"/>
        <v>7</v>
      </c>
      <c r="Y22" s="292"/>
      <c r="Z22" s="210"/>
    </row>
    <row r="23" spans="2:26" s="142" customFormat="1">
      <c r="B23" s="143">
        <v>12</v>
      </c>
      <c r="C23" s="144" t="str">
        <f t="shared" si="0"/>
        <v>Stadtwerke Herford GmbH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>
        <f t="shared" si="2"/>
        <v>7</v>
      </c>
      <c r="Y23" s="292"/>
      <c r="Z23" s="210"/>
    </row>
    <row r="24" spans="2:26" s="142" customFormat="1">
      <c r="B24" s="143">
        <v>13</v>
      </c>
      <c r="C24" s="144" t="str">
        <f t="shared" si="0"/>
        <v>Stadtwerke Herford GmbH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>
        <f t="shared" si="2"/>
        <v>7</v>
      </c>
      <c r="Y24" s="292"/>
      <c r="Z24" s="210"/>
    </row>
    <row r="25" spans="2:26" s="142" customFormat="1">
      <c r="B25" s="143">
        <v>14</v>
      </c>
      <c r="C25" s="144" t="str">
        <f t="shared" si="0"/>
        <v>Stadtwerke Herford GmbH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>
        <f t="shared" si="2"/>
        <v>7</v>
      </c>
      <c r="Y25" s="292"/>
      <c r="Z25" s="210"/>
    </row>
    <row r="26" spans="2:26" s="142" customFormat="1">
      <c r="B26" s="143">
        <v>15</v>
      </c>
      <c r="C26" s="144" t="str">
        <f t="shared" si="0"/>
        <v>Stadtwerke Herford GmbH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>
        <f t="shared" si="2"/>
        <v>7</v>
      </c>
      <c r="Y26" s="292"/>
      <c r="Z26" s="210"/>
    </row>
    <row r="27" spans="2:26" s="142" customFormat="1">
      <c r="B27" s="143">
        <v>16</v>
      </c>
      <c r="C27" s="144" t="str">
        <f t="shared" si="0"/>
        <v>Stadtwerke Herford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Herford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Herford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Herford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Herford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Herford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Herford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Herford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Herford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Herford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Herford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Herford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Herford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Herford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Herford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8 F12:P18 X19:X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Herford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443</v>
      </c>
      <c r="C5" s="64" t="str">
        <f>Netzbetreiber!$D$28</f>
        <v>Stadtwerke Herford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441</v>
      </c>
      <c r="C6" s="63" t="str">
        <f>Netzbetreiber!$D$11</f>
        <v>9870093900009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4.4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4.4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4.4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4.4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4.4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4.4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4.4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4.4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4.4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4.4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4.4">
      <c r="B23" s="115" t="s">
        <v>650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4.4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4.4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4.4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4.4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4.4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4.4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4.4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4.4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4.4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540</v>
      </c>
      <c r="N1" s="214"/>
    </row>
    <row r="2" spans="1:14" ht="26.4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4140625" defaultRowHeight="14.4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7" customWidth="1"/>
    <col min="16" max="16" width="16.5546875" style="233" customWidth="1"/>
    <col min="17" max="16384" width="11.441406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9.6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6.4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Horst, Olaf</cp:lastModifiedBy>
  <cp:lastPrinted>2015-03-20T22:59:10Z</cp:lastPrinted>
  <dcterms:created xsi:type="dcterms:W3CDTF">2015-01-15T05:25:41Z</dcterms:created>
  <dcterms:modified xsi:type="dcterms:W3CDTF">2015-10-05T12:42:45Z</dcterms:modified>
</cp:coreProperties>
</file>