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2" windowWidth="15600" windowHeight="6336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P18" i="7" l="1"/>
  <c r="O18" i="7"/>
  <c r="N18" i="7"/>
  <c r="M18" i="7"/>
  <c r="L18" i="7"/>
  <c r="K18" i="7"/>
  <c r="J18" i="7"/>
  <c r="I18" i="7"/>
  <c r="H18" i="7"/>
  <c r="F18" i="7"/>
  <c r="P17" i="7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12" i="7"/>
  <c r="Q16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<sst xmlns="http://schemas.openxmlformats.org/spreadsheetml/2006/main" count="1360" uniqueCount="670">
  <si>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</si>
  <si>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</si>
  <si>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</si>
  <si>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</si>
  <si>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</si>
  <si>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</si>
  <si>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</si>
  <si>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</si>
  <si>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</si>
  <si>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</si>
  <si>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</si>
  <si>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</si>
  <si>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</si>
  <si>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</si>
  <si>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</si>
  <si>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</si>
  <si>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</si>
  <si>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</si>
  <si>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</si>
  <si>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</si>
  <si>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</si>
  <si>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</si>
  <si>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</si>
  <si>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</si>
  <si>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</si>
  <si>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</si>
  <si>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</si>
  <si>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</si>
  <si>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</si>
  <si>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</si>
  <si>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</si>
  <si>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</si>
  <si>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</si>
  <si>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</si>
  <si>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</si>
  <si>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</si>
  <si>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</si>
  <si>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</si>
  <si>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</si>
  <si>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</si>
  <si>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</si>
  <si>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</si>
  <si>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</si>
  <si>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</si>
  <si>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</si>
  <si>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</si>
  <si>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</si>
  <si>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</si>
  <si>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</si>
  <si>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</si>
  <si>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</si>
  <si>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</si>
  <si>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</si>
  <si>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</si>
  <si>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</si>
  <si>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</si>
  <si>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</si>
  <si>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</si>
  <si>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</si>
  <si>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</si>
  <si>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</si>
  <si>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</si>
  <si>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</si>
  <si>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</si>
  <si>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</si>
  <si>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</si>
  <si>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</si>
  <si>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</si>
  <si>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</si>
  <si>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</si>
  <si>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</si>
  <si>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</si>
  <si>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</si>
  <si>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</si>
  <si>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</si>
  <si>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</si>
  <si>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</si>
  <si>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</si>
  <si>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</si>
  <si>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</si>
  <si>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</si>
  <si>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</si>
  <si>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</si>
  <si>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</si>
  <si>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</si>
  <si>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</si>
  <si>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</si>
  <si>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</si>
  <si>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</si>
  <si>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</si>
  <si>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</si>
  <si>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</si>
  <si>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</si>
  <si>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</si>
  <si>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</si>
  <si>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</si>
  <si>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</si>
  <si>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</si>
  <si>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</si>
  <si>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</si>
  <si>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</si>
  <si>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</si>
  <si>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</si>
  <si>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</si>
  <si>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</si>
  <si>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</si>
  <si>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</si>
  <si>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</si>
  <si>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</si>
  <si>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</si>
  <si>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</si>
  <si>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</si>
  <si>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</si>
  <si>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</si>
  <si>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</si>
  <si>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</si>
  <si>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</si>
  <si>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</si>
  <si>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</si>
  <si>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</si>
  <si>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</si>
  <si>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</si>
  <si>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</si>
  <si>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</si>
  <si>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</si>
  <si>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</si>
  <si>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</si>
  <si>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</si>
  <si>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</si>
  <si>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</si>
  <si>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</si>
  <si>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</si>
  <si>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</si>
  <si>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</si>
  <si>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</si>
  <si>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</si>
  <si>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</si>
  <si>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</si>
  <si>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</si>
  <si>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</si>
  <si>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</si>
  <si>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</si>
  <si>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</si>
  <si>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</si>
  <si>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</si>
  <si>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</si>
  <si>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</si>
  <si>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</si>
  <si>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</si>
  <si>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</si>
  <si>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</si>
  <si>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</si>
  <si>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</si>
  <si>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</si>
  <si>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</si>
  <si>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</si>
  <si>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</si>
  <si>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</si>
  <si>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</si>
  <si>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</si>
  <si>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</si>
  <si>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</si>
  <si>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</si>
  <si>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</si>
  <si>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</si>
  <si>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</si>
  <si>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</si>
  <si>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</si>
  <si>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</si>
  <si>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</si>
  <si>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</si>
  <si>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</si>
  <si>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</si>
  <si>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</si>
  <si>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</si>
  <si>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</si>
  <si>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</si>
  <si>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</si>
  <si>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</si>
  <si>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</si>
  <si>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</si>
  <si>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</si>
  <si>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</si>
  <si>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</si>
  <si>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</si>
  <si>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</si>
  <si>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</si>
  <si>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</si>
  <si>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</si>
  <si>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</si>
  <si>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</si>
  <si>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</si>
  <si>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</si>
  <si>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</si>
  <si>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</si>
  <si>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</si>
  <si>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</si>
  <si>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</si>
  <si>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</si>
  <si>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</si>
  <si>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</si>
  <si>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</si>
  <si>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</si>
  <si>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</si>
  <si>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</si>
  <si>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</si>
  <si>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</si>
  <si>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</si>
  <si>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</si>
  <si>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</si>
  <si>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</si>
  <si>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</si>
  <si>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</si>
  <si>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</si>
  <si>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</si>
  <si>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</si>
  <si>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</si>
  <si>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</si>
  <si>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</si>
  <si>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</si>
  <si>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</si>
  <si>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</si>
  <si>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</si>
  <si>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</si>
  <si>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</si>
  <si>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</si>
  <si>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</si>
  <si>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</si>
  <si>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</si>
  <si>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</si>
  <si>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</si>
  <si>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</si>
  <si>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</si>
  <si>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</si>
  <si>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</si>
  <si>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</si>
  <si>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</si>
  <si>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</si>
  <si>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</si>
  <si>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</si>
  <si>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</si>
  <si>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</si>
  <si>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</si>
  <si>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</si>
  <si>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</si>
  <si>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</si>
  <si>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</si>
  <si>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</si>
  <si>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</si>
  <si>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</si>
  <si>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</si>
  <si>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</si>
  <si>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</si>
  <si>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</si>
  <si>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</si>
  <si>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</si>
  <si>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</si>
  <si>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</si>
  <si>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</si>
  <si>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</si>
  <si>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</si>
  <si>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</si>
  <si>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</si>
  <si>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</si>
  <si>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</si>
  <si>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</si>
  <si>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</si>
  <si>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</si>
  <si>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</si>
  <si>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</si>
  <si>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</si>
  <si>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</si>
  <si>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</si>
  <si>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</si>
  <si>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</si>
  <si>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</si>
  <si>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</si>
  <si>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</si>
  <si>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</si>
  <si>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</si>
  <si>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</si>
  <si>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</si>
  <si>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</si>
  <si>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</si>
  <si>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</si>
  <si>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</si>
  <si>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</si>
  <si>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</si>
  <si>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</si>
  <si>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</si>
  <si>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</si>
  <si>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</si>
  <si>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</si>
  <si>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</si>
  <si>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</si>
  <si>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</si>
  <si>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</si>
  <si>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</si>
  <si>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</si>
  <si>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</si>
  <si>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</si>
  <si>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</si>
  <si>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</si>
  <si>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</si>
  <si>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</si>
  <si>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</si>
  <si>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</si>
  <si>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</si>
  <si>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</si>
  <si>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</si>
  <si>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</si>
  <si>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</si>
  <si>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</si>
  <si>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</si>
  <si>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</si>
  <si>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</si>
  <si>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</si>
  <si>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</si>
  <si>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</si>
  <si>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</si>
  <si>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</si>
  <si>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</si>
  <si>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</si>
  <si>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</si>
  <si>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</si>
  <si>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</si>
  <si>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</si>
  <si>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</si>
  <si>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</si>
  <si>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</si>
  <si>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</si>
  <si>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</si>
  <si>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</si>
  <si>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</si>
  <si>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</si>
  <si>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</si>
  <si>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</si>
  <si>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</si>
  <si>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</si>
  <si>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</si>
  <si>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</si>
  <si>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</si>
  <si>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</si>
  <si>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</si>
  <si>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</si>
  <si>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</si>
  <si>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</si>
  <si>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</si>
  <si>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</si>
  <si>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</si>
  <si>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</si>
  <si>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</si>
  <si>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</si>
  <si>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</si>
  <si>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</si>
  <si>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</si>
  <si>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</si>
  <si>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</si>
  <si>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</si>
  <si>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</si>
  <si>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</si>
  <si>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</si>
  <si>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</si>
  <si>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</si>
  <si>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</si>
  <si>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</si>
  <si>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</si>
  <si>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</si>
  <si>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</si>
  <si>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</si>
  <si>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</si>
  <si>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</si>
  <si>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</si>
  <si>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</si>
  <si>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</si>
  <si>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</si>
  <si>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</si>
  <si>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</si>
  <si>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</si>
  <si>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</si>
  <si>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</si>
  <si>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</si>
  <si>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</si>
  <si>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</si>
  <si>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</si>
  <si>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</si>
  <si>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</si>
  <si>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</si>
  <si>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</si>
  <si>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</si>
  <si>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</si>
  <si>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</si>
  <si>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</si>
  <si>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</si>
  <si>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</si>
  <si>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</si>
  <si>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</si>
  <si>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</si>
  <si>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</si>
  <si>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</si>
  <si>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</si>
  <si>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</si>
  <si>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</si>
  <si>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</si>
  <si>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</si>
  <si>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</si>
  <si>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</si>
  <si>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</si>
  <si>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</si>
  <si>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</si>
  <si>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</si>
  <si>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</si>
  <si>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</si>
  <si>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</si>
  <si>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</si>
  <si>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</si>
  <si>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</si>
  <si>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</si>
  <si>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</si>
  <si>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</si>
  <si>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</si>
  <si>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</si>
  <si>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</si>
  <si>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</si>
  <si>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</si>
  <si>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</si>
  <si>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</si>
  <si>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</si>
  <si>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</si>
  <si>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</si>
  <si>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</si>
  <si>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</si>
  <si>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</si>
  <si>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</si>
  <si>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</si>
  <si>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</si>
  <si>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</si>
  <si>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</si>
  <si>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</si>
  <si>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</si>
  <si>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</si>
  <si>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</si>
  <si>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</si>
  <si>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</si>
  <si>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</si>
  <si>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</si>
  <si>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</si>
  <si>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</si>
  <si>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</si>
  <si>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</si>
  <si>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</si>
  <si>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</si>
  <si>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</si>
  <si>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</si>
  <si>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</si>
  <si>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</si>
  <si>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</si>
  <si>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</si>
  <si>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</si>
  <si>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</si>
  <si>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</si>
  <si>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</si>
  <si>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</si>
  <si>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</si>
  <si>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</si>
  <si>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</si>
  <si>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</si>
  <si>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</si>
  <si>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</si>
  <si>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</si>
  <si>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</si>
  <si>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</si>
  <si>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</si>
  <si>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</si>
  <si>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</si>
  <si>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</si>
  <si>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</si>
  <si>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</si>
  <si>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</si>
  <si>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</si>
  <si>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</si>
  <si>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</si>
  <si>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</si>
  <si>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</si>
  <si>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</si>
  <si>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</si>
  <si>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</si>
  <si>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</si>
  <si>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</si>
  <si>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</si>
  <si>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</si>
  <si>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</si>
  <si>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</si>
  <si>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</si>
  <si>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</si>
  <si>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</si>
  <si>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</si>
  <si>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</si>
  <si>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</si>
  <si>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</si>
  <si>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</si>
  <si>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</si>
  <si>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</si>
  <si>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</si>
  <si>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</si>
  <si>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</si>
  <si>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</si>
  <si>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</si>
  <si>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</si>
  <si>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</si>
  <si>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</si>
  <si>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</si>
  <si>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</si>
  <si>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</si>
  <si>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</si>
  <si>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</si>
  <si>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</si>
  <si>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</si>
  <si>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</si>
  <si>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</si>
  <si>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</si>
  <si>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</si>
  <si>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</si>
  <si>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</si>
  <si>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</si>
  <si>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</si>
  <si>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</si>
  <si>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</si>
  <si>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</si>
  <si>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</si>
  <si>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</si>
  <si>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</si>
  <si>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</si>
  <si>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</si>
  <si>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</si>
  <si>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</si>
  <si>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</si>
  <si>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</si>
  <si>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</si>
  <si>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</si>
  <si>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</si>
  <si>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</si>
  <si>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</si>
  <si>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</si>
  <si>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</si>
  <si>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</si>
  <si>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</si>
  <si>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</si>
  <si>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</si>
  <si>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</si>
  <si>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</si>
  <si>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</si>
  <si>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</si>
  <si>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</si>
  <si>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</si>
  <si>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</si>
  <si>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</si>
  <si>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</si>
  <si>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</si>
  <si>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</si>
  <si>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</si>
  <si>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</si>
  <si>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</si>
  <si>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</si>
  <si>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</si>
  <si>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</si>
  <si>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</si>
  <si>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</si>
  <si>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</si>
  <si>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</si>
  <si>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</si>
  <si>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</si>
  <si>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</si>
  <si>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</si>
  <si>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</si>
  <si>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</si>
  <si>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</si>
  <si>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</si>
  <si>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</si>
  <si>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</si>
  <si>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</si>
  <si>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</si>
  <si>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</si>
  <si>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</si>
  <si>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</si>
  <si>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</si>
  <si>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</si>
  <si>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</si>
  <si>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</si>
  <si>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</si>
  <si>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</si>
  <si>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</si>
  <si>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</si>
  <si>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</si>
  <si>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</si>
  <si>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</si>
  <si>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</si>
  <si>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</si>
  <si>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</si>
  <si>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</si>
  <si>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</si>
  <si>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</si>
  <si>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</si>
  <si>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</si>
  <si>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</si>
  <si>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</si>
  <si>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</si>
  <si>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</si>
  <si>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</si>
  <si>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</si>
  <si>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</si>
  <si>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</si>
  <si>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</si>
  <si>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</si>
  <si>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</si>
  <si>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</si>
  <si>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</si>
  <si>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</si>
  <si>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</si>
  <si>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</si>
  <si>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</si>
  <si>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</si>
  <si>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</si>
  <si>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</si>
  <si>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</si>
  <si>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</si>
  <si>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</si>
  <si>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</si>
  <si>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</si>
  <si>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</si>
  <si>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</si>
  <si>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</si>
  <si>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</si>
  <si>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</si>
  <si>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</si>
  <si>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</si>
  <si>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</si>
  <si>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</si>
  <si>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</si>
  <si>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</si>
  <si>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</si>
  <si>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</si>
  <si>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</si>
  <si>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</si>
  <si>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</si>
  <si>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</si>
  <si>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</si>
  <si>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</si>
  <si>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</si>
  <si>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</si>
  <si>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</si>
  <si>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</si>
  <si>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</si>
  <si>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</si>
  <si>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ausfüllen.</t>
  </si>
  <si>
    <t>Stadtwerke Herford GmbH</t>
  </si>
  <si>
    <t>9870093900009</t>
  </si>
  <si>
    <t>Werrestr. 103</t>
  </si>
  <si>
    <t>Herford</t>
  </si>
  <si>
    <t>Olaf Horst</t>
  </si>
  <si>
    <t>horst@stadtwerke-herford.de</t>
  </si>
  <si>
    <t>05221/922-432</t>
  </si>
  <si>
    <t>GASPOOLNL7009391</t>
  </si>
  <si>
    <t>NCLN007009390000</t>
  </si>
  <si>
    <t>Bad Salzuflen</t>
  </si>
  <si>
    <t>MeteoGroup Deutschland GmbH</t>
  </si>
  <si>
    <t>DE_GMF03</t>
  </si>
  <si>
    <t>DE_GHA03</t>
  </si>
  <si>
    <t>DE_GKO03</t>
  </si>
  <si>
    <t>DE_GBD03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</si>
</sst>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28" sqref="D28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464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652</v>
      </c>
    </row>
    <row r="8" spans="2:7" s="8" customFormat="1">
      <c r="B8" s="8" t="s">
        <v>461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653</v>
      </c>
    </row>
    <row r="12" spans="2:7" s="8" customFormat="1">
      <c r="B12" s="8" t="s">
        <v>497</v>
      </c>
    </row>
    <row r="13" spans="2:7" s="8" customFormat="1">
      <c r="B13" s="8" t="s">
        <v>654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42264</v>
      </c>
      <c r="E29" s="8"/>
      <c r="F29" s="8"/>
      <c r="G29" s="8"/>
      <c r="H29" s="8"/>
    </row>
    <row r="30" spans="2:12">
      <c r="B30" s="21" t="s">
        <v>347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35" sqref="D35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49.1093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42278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32049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458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Stadtwerke Herford GmbH</v>
      </c>
      <c r="E28" s="38"/>
      <c r="F28" s="11"/>
      <c r="G28" s="2"/>
    </row>
    <row r="29" spans="1:15">
      <c r="B29" s="15"/>
      <c r="C29" s="22" t="s">
        <v>395</v>
      </c>
      <c r="D29" s="45" t="s">
        <v>655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1" priority="2">
      <formula>IF(CELL("Zeile",D29)&lt;$D$25+CELL("Zeile",$D$29),1,0)</formula>
    </cfRule>
  </conditionalFormatting>
  <conditionalFormatting sqref="D30:D48">
    <cfRule type="expression" dxfId="6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7" zoomScale="80" zoomScaleNormal="80" workbookViewId="0">
      <selection activeCell="E53" sqref="E53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269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Stadtwerke Herford GmbH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Stadtwerke Herford GmbH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9870093900009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260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612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429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662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135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0" t="s">
        <v>570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573</v>
      </c>
      <c r="D26" s="42" t="s">
        <v>134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494</v>
      </c>
      <c r="D35" s="42">
        <v>7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365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366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664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9" priority="21">
      <formula>IF($D$11="Gaspool",1,0)</formula>
    </cfRule>
  </conditionalFormatting>
  <conditionalFormatting sqref="D16">
    <cfRule type="expression" dxfId="58" priority="18">
      <formula>IF($D$11="NCG",1,0)</formula>
    </cfRule>
  </conditionalFormatting>
  <conditionalFormatting sqref="D48:D62">
    <cfRule type="expression" dxfId="57" priority="17">
      <formula>IF(CELL("Zeile",D48)&lt;$D$46+CELL("Zeile",$D$48),1,0)</formula>
    </cfRule>
  </conditionalFormatting>
  <conditionalFormatting sqref="D49:D62">
    <cfRule type="expression" dxfId="56" priority="16">
      <formula>IF(CELL(D49)&lt;$D$36+27,1,0)</formula>
    </cfRule>
  </conditionalFormatting>
  <conditionalFormatting sqref="D23">
    <cfRule type="expression" dxfId="55" priority="15">
      <formula>IF($D$22=$H$22,1,0)</formula>
    </cfRule>
  </conditionalFormatting>
  <conditionalFormatting sqref="D31">
    <cfRule type="expression" dxfId="54" priority="4">
      <formula>IF($D$18="synthetisch",1,0)</formula>
    </cfRule>
  </conditionalFormatting>
  <conditionalFormatting sqref="D28">
    <cfRule type="expression" dxfId="53" priority="2">
      <formula>IF(AND($D$27=$I$27,$D$26=$H$26),1,0)</formula>
    </cfRule>
  </conditionalFormatting>
  <conditionalFormatting sqref="D26:D28">
    <cfRule type="expression" dxfId="52" priority="5">
      <formula>IF($D$18="analytisch",1,0)</formula>
    </cfRule>
  </conditionalFormatting>
  <conditionalFormatting sqref="D27">
    <cfRule type="expression" dxfId="51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8" zoomScale="70" zoomScaleNormal="70" workbookViewId="0">
      <selection activeCell="E32" sqref="E32:H36"/>
    </sheetView>
  </sheetViews>
  <sheetFormatPr baseColWidth="10" defaultColWidth="0" defaultRowHeight="14.4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14" width="12.6640625" style="127" customWidth="1"/>
    <col min="15" max="15" width="34.109375" style="127" customWidth="1"/>
    <col min="16" max="16" width="7.33203125" style="169" customWidth="1"/>
    <col min="17" max="18" width="7.33203125" style="207" hidden="1" customWidth="1"/>
    <col min="19" max="19" width="13.44140625" style="207" hidden="1" customWidth="1"/>
    <col min="20" max="20" width="23.5546875" style="207" hidden="1" customWidth="1"/>
    <col min="21" max="21" width="5.44140625" style="207" hidden="1" customWidth="1"/>
    <col min="22" max="22" width="5" style="207" hidden="1" customWidth="1"/>
    <col min="23" max="23" width="5.33203125" style="207" hidden="1" customWidth="1"/>
    <col min="24" max="24" width="5" style="207" hidden="1" customWidth="1"/>
    <col min="25" max="25" width="8.109375" style="207" hidden="1" customWidth="1"/>
    <col min="26" max="26" width="11.6640625" style="207" hidden="1" customWidth="1"/>
    <col min="27" max="27" width="8.88671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0" t="s">
        <v>539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Stadtwerke Herford GmbH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Stadtwerke Herford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9870093900009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Bad Salzuflen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665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665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MeteoGroup Deutschland GmbH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664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10325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533</v>
      </c>
      <c r="E36" s="161" t="s">
        <v>451</v>
      </c>
      <c r="F36" s="161" t="s">
        <v>452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5.6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 Deutschland GmbH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Bad Salzuflen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10325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442</v>
      </c>
      <c r="D70" s="118" t="s">
        <v>533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9" priority="30">
      <formula>IF(E$20&lt;=$F$18,1,0)</formula>
    </cfRule>
  </conditionalFormatting>
  <conditionalFormatting sqref="I32:N36">
    <cfRule type="expression" dxfId="48" priority="29">
      <formula>IF(I$30&lt;=$F$28,1,0)</formula>
    </cfRule>
  </conditionalFormatting>
  <conditionalFormatting sqref="E26:F26">
    <cfRule type="expression" dxfId="47" priority="28">
      <formula>IF(E$20&lt;=$F$18,1,0)</formula>
    </cfRule>
  </conditionalFormatting>
  <conditionalFormatting sqref="E26:N26">
    <cfRule type="expression" dxfId="46" priority="27">
      <formula>IF(E$20&lt;=$F$18,1,0)</formula>
    </cfRule>
  </conditionalFormatting>
  <conditionalFormatting sqref="E56:N59">
    <cfRule type="expression" dxfId="45" priority="24">
      <formula>IF(E$54&lt;=$F$52,1,0)</formula>
    </cfRule>
  </conditionalFormatting>
  <conditionalFormatting sqref="E60:N60">
    <cfRule type="expression" dxfId="44" priority="23">
      <formula>IF(E$54&lt;=$F$52,1,0)</formula>
    </cfRule>
  </conditionalFormatting>
  <conditionalFormatting sqref="E66:N68">
    <cfRule type="expression" dxfId="43" priority="17">
      <formula>IF(E$64&lt;=$F$62,1,0)</formula>
    </cfRule>
  </conditionalFormatting>
  <conditionalFormatting sqref="E65:N68 E70:N70">
    <cfRule type="expression" dxfId="42" priority="15">
      <formula>IF(E$64&gt;$F$62,1,0)</formula>
    </cfRule>
  </conditionalFormatting>
  <conditionalFormatting sqref="E56:N60">
    <cfRule type="expression" dxfId="41" priority="14">
      <formula>IF(E$54&gt;$F$52,1,0)</formula>
    </cfRule>
  </conditionalFormatting>
  <conditionalFormatting sqref="E21:N26">
    <cfRule type="expression" dxfId="40" priority="13">
      <formula>IF(E$20&gt;$F$18,1,0)</formula>
    </cfRule>
  </conditionalFormatting>
  <conditionalFormatting sqref="I32:N36">
    <cfRule type="expression" dxfId="39" priority="12">
      <formula>IF(I$30&gt;$F$28,1,0)</formula>
    </cfRule>
  </conditionalFormatting>
  <conditionalFormatting sqref="H11 H8:H9">
    <cfRule type="expression" dxfId="38" priority="11">
      <formula>IF($F$9=1,1,0)</formula>
    </cfRule>
  </conditionalFormatting>
  <conditionalFormatting sqref="E55:N55">
    <cfRule type="expression" dxfId="37" priority="10">
      <formula>IF(E$54&gt;$F$52,1,0)</formula>
    </cfRule>
  </conditionalFormatting>
  <conditionalFormatting sqref="E31:N31">
    <cfRule type="expression" dxfId="36" priority="9">
      <formula>IF(E$30&gt;$F$28,1,0)</formula>
    </cfRule>
  </conditionalFormatting>
  <conditionalFormatting sqref="E70:N70">
    <cfRule type="expression" dxfId="35" priority="8">
      <formula>IF(E$64&lt;=$F$62,1,0)</formula>
    </cfRule>
  </conditionalFormatting>
  <conditionalFormatting sqref="H10">
    <cfRule type="expression" dxfId="34" priority="7">
      <formula>IF($F$9=1,1,0)</formula>
    </cfRule>
  </conditionalFormatting>
  <conditionalFormatting sqref="E69:N69">
    <cfRule type="expression" dxfId="33" priority="4">
      <formula>IF(E$64&lt;=$F$62,1,0)</formula>
    </cfRule>
  </conditionalFormatting>
  <conditionalFormatting sqref="E69:N69">
    <cfRule type="expression" dxfId="32" priority="3">
      <formula>IF(E$64&gt;$F$62,1,0)</formula>
    </cfRule>
  </conditionalFormatting>
  <conditionalFormatting sqref="E32:H36">
    <cfRule type="expression" dxfId="31" priority="2">
      <formula>IF(E$30&lt;=$F$28,1,0)</formula>
    </cfRule>
  </conditionalFormatting>
  <conditionalFormatting sqref="E32:H36">
    <cfRule type="expression" dxfId="30" priority="1">
      <formula>IF(E$30&gt;$F$28,1,0)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I36:N36 E26:N26 E56:N60 F22 I22:N22 F52 F62 G24:N24 G70:N70 I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14" width="12.6640625" style="127" customWidth="1"/>
    <col min="15" max="15" width="34.109375" style="127" customWidth="1"/>
    <col min="16" max="16" width="7.33203125" style="169" customWidth="1"/>
    <col min="17" max="18" width="7.33203125" style="207" hidden="1" customWidth="1"/>
    <col min="19" max="19" width="13.44140625" style="207" hidden="1" customWidth="1"/>
    <col min="20" max="20" width="23.5546875" style="207" hidden="1" customWidth="1"/>
    <col min="21" max="21" width="5.44140625" style="207" hidden="1" customWidth="1"/>
    <col min="22" max="22" width="5" style="207" hidden="1" customWidth="1"/>
    <col min="23" max="23" width="5.33203125" style="207" hidden="1" customWidth="1"/>
    <col min="24" max="24" width="5" style="207" hidden="1" customWidth="1"/>
    <col min="25" max="25" width="8.109375" style="207" hidden="1" customWidth="1"/>
    <col min="26" max="26" width="11.6640625" style="207" hidden="1" customWidth="1"/>
    <col min="27" max="27" width="8.88671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0" t="s">
        <v>539</v>
      </c>
    </row>
    <row r="3" spans="2:56" ht="15" customHeight="1">
      <c r="B3" s="170"/>
    </row>
    <row r="4" spans="2:56" ht="14.4">
      <c r="B4" s="129"/>
      <c r="C4" s="56" t="s">
        <v>444</v>
      </c>
      <c r="D4" s="57"/>
      <c r="E4" s="330" t="str">
        <f>Netzbetreiber!$D$9</f>
        <v>Stadtwerke Herford GmbH</v>
      </c>
      <c r="F4" s="129"/>
      <c r="M4" s="129"/>
      <c r="N4" s="129"/>
      <c r="O4" s="129"/>
    </row>
    <row r="5" spans="2:56" ht="14.4">
      <c r="B5" s="129"/>
      <c r="C5" s="56" t="s">
        <v>443</v>
      </c>
      <c r="D5" s="57"/>
      <c r="E5" s="58" t="str">
        <f>Netzbetreiber!$D$28</f>
        <v>Stadtwerke Herford GmbH</v>
      </c>
      <c r="F5" s="129"/>
      <c r="G5" s="129"/>
      <c r="H5" s="129"/>
      <c r="M5" s="129"/>
      <c r="N5" s="129"/>
      <c r="O5" s="129"/>
    </row>
    <row r="6" spans="2:56" ht="14.4">
      <c r="B6" s="129"/>
      <c r="C6" s="60" t="s">
        <v>486</v>
      </c>
      <c r="D6" s="57"/>
      <c r="E6" s="329" t="str">
        <f>Netzbetreiber!$D$11</f>
        <v>9870093900009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 ht="14.4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 ht="14.4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 ht="14.4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 ht="14.4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 ht="14.4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 ht="14.4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 ht="14.4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4">
      <c r="B21" s="181"/>
      <c r="C21" s="182" t="s">
        <v>521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4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4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4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4">
      <c r="B25" s="181"/>
      <c r="C25" s="185" t="s">
        <v>511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4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4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4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4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4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4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 ht="14.4">
      <c r="B34" s="181"/>
      <c r="C34" s="185" t="s">
        <v>450</v>
      </c>
      <c r="D34" s="152" t="s">
        <v>449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4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1"/>
      <c r="C36" s="190" t="s">
        <v>442</v>
      </c>
      <c r="D36" s="118" t="s">
        <v>533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 ht="14.4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5.6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4.4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 ht="14.4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 ht="14.4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 ht="14.4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 ht="14.4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 ht="14.4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 ht="14.4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 ht="14.4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 ht="14.4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4.4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 ht="14.4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 ht="14.4">
      <c r="B55" s="181"/>
      <c r="C55" s="182" t="s">
        <v>521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 ht="14.4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 ht="14.4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 ht="14.4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 ht="14.4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 ht="14.4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 ht="14.4"/>
    <row r="62" spans="2:28" ht="14.4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 ht="14.4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 ht="14.4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 ht="14.4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 ht="14.4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 ht="14.4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 ht="14.4">
      <c r="B70" s="181"/>
      <c r="C70" s="190" t="s">
        <v>442</v>
      </c>
      <c r="D70" s="118" t="s">
        <v>533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 ht="14.4"/>
    <row r="72" spans="2:15" ht="15.75" customHeight="1">
      <c r="C72" s="344" t="s">
        <v>575</v>
      </c>
      <c r="D72" s="344"/>
      <c r="E72" s="344"/>
      <c r="F72" s="344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F22" sqref="F22"/>
    </sheetView>
  </sheetViews>
  <sheetFormatPr baseColWidth="10" defaultColWidth="0" defaultRowHeight="14.4" zeroHeight="1"/>
  <cols>
    <col min="1" max="1" width="2.88671875" style="127" customWidth="1"/>
    <col min="2" max="2" width="8" style="127" customWidth="1"/>
    <col min="3" max="3" width="37.44140625" style="127" customWidth="1"/>
    <col min="4" max="4" width="10.6640625" style="127" customWidth="1"/>
    <col min="5" max="6" width="11.44140625" style="127" customWidth="1"/>
    <col min="8" max="8" width="12.6640625" style="127" customWidth="1"/>
    <col min="9" max="9" width="15.44140625" style="127" customWidth="1"/>
    <col min="10" max="11" width="12.6640625" style="127" customWidth="1"/>
    <col min="12" max="12" width="11.44140625" style="127" customWidth="1"/>
    <col min="13" max="16" width="12.6640625" style="127" customWidth="1"/>
    <col min="17" max="17" width="14.109375" style="127" customWidth="1"/>
    <col min="18" max="24" width="11.44140625" style="127" customWidth="1"/>
    <col min="25" max="25" width="20.109375" style="127" customWidth="1"/>
    <col min="26" max="26" width="11.44140625" style="127" customWidth="1"/>
    <col min="27" max="16384" width="11.44140625" style="127" hidden="1"/>
  </cols>
  <sheetData>
    <row r="1" spans="2:26" ht="75" customHeight="1" thickBot="1"/>
    <row r="2" spans="2:26" ht="23.4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Herford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Stadtwerke Herford GmbH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9870093900009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3.8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" thickBot="1">
      <c r="B11" s="138" t="s">
        <v>495</v>
      </c>
      <c r="C11" s="139" t="s">
        <v>506</v>
      </c>
      <c r="D11" s="293" t="s">
        <v>247</v>
      </c>
      <c r="E11" s="163" t="s">
        <v>21</v>
      </c>
      <c r="F11" s="295" t="str">
        <f>VLOOKUP($E11,'BDEW-Standard'!$B$3:$M$158,F$9,0)</f>
        <v>N13</v>
      </c>
      <c r="H11" s="166">
        <f>ROUND(VLOOKUP($E11,'BDEW-Standard'!$B$3:$M$158,H$9,0),7)</f>
        <v>3.0553842000000002</v>
      </c>
      <c r="I11" s="166">
        <f>ROUND(VLOOKUP($E11,'BDEW-Standard'!$B$3:$M$158,I$9,0),7)</f>
        <v>-37.183637400000002</v>
      </c>
      <c r="J11" s="166">
        <f>ROUND(VLOOKUP($E11,'BDEW-Standard'!$B$3:$M$158,J$9,0),7)</f>
        <v>5.6810824999999996</v>
      </c>
      <c r="K11" s="166">
        <f>ROUND(VLOOKUP($E11,'BDEW-Standard'!$B$3:$M$158,K$9,0),7)</f>
        <v>8.2196599999999995E-2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0.99521022916399493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Stadtwerke Herford GmbH</v>
      </c>
      <c r="D12" s="62" t="s">
        <v>247</v>
      </c>
      <c r="E12" s="164" t="s">
        <v>21</v>
      </c>
      <c r="F12" s="296" t="str">
        <f>VLOOKUP($E12,'BDEW-Standard'!$B$3:$M$158,F$9,0)</f>
        <v>N13</v>
      </c>
      <c r="H12" s="273">
        <f>ROUND(VLOOKUP($E12,'BDEW-Standard'!$B$3:$M$158,H$9,0),7)</f>
        <v>3.0553842000000002</v>
      </c>
      <c r="I12" s="273">
        <f>ROUND(VLOOKUP($E12,'BDEW-Standard'!$B$3:$M$158,I$9,0),7)</f>
        <v>-37.183637400000002</v>
      </c>
      <c r="J12" s="273">
        <f>ROUND(VLOOKUP($E12,'BDEW-Standard'!$B$3:$M$158,J$9,0),7)</f>
        <v>5.6810824999999996</v>
      </c>
      <c r="K12" s="273">
        <f>ROUND(VLOOKUP($E12,'BDEW-Standard'!$B$3:$M$158,K$9,0),7)</f>
        <v>8.2196599999999995E-2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8" si="1">($H12/(1+($I12/($Q$9-$L12))^$J12)+$K12)+MAX($M12*$Q$9+$N12,$O12*$Q$9+$P12)</f>
        <v>0.99521022916399493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Stadtwerke Herford GmbH</v>
      </c>
      <c r="D13" s="62" t="s">
        <v>247</v>
      </c>
      <c r="E13" s="164" t="s">
        <v>29</v>
      </c>
      <c r="F13" s="296" t="str">
        <f>VLOOKUP($E13,'BDEW-Standard'!$B$3:$M$158,F$9,0)</f>
        <v>N23</v>
      </c>
      <c r="H13" s="273">
        <f>ROUND(VLOOKUP($E13,'BDEW-Standard'!$B$3:$M$158,H$9,0),7)</f>
        <v>2.3987552000000001</v>
      </c>
      <c r="I13" s="273">
        <f>ROUND(VLOOKUP($E13,'BDEW-Standard'!$B$3:$M$158,I$9,0),7)</f>
        <v>-34.723487800000001</v>
      </c>
      <c r="J13" s="273">
        <f>ROUND(VLOOKUP($E13,'BDEW-Standard'!$B$3:$M$158,J$9,0),7)</f>
        <v>5.7996445999999997</v>
      </c>
      <c r="K13" s="273">
        <f>ROUND(VLOOKUP($E13,'BDEW-Standard'!$B$3:$M$158,K$9,0),7)</f>
        <v>0.1016748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1.0221652961614969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Stadtwerke Herford GmbH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Stadtwerke Herford GmbH</v>
      </c>
      <c r="D15" s="62" t="s">
        <v>247</v>
      </c>
      <c r="E15" s="164" t="s">
        <v>666</v>
      </c>
      <c r="F15" s="296" t="str">
        <f>VLOOKUP($E15,'BDEW-Standard'!$B$3:$M$158,F$9,0)</f>
        <v>MF3</v>
      </c>
      <c r="H15" s="273">
        <f>ROUND(VLOOKUP($E15,'BDEW-Standard'!$B$3:$M$158,H$9,0),7)</f>
        <v>2.3877617999999998</v>
      </c>
      <c r="I15" s="273">
        <f>ROUND(VLOOKUP($E15,'BDEW-Standard'!$B$3:$M$158,I$9,0),7)</f>
        <v>-34.721360500000003</v>
      </c>
      <c r="J15" s="273">
        <f>ROUND(VLOOKUP($E15,'BDEW-Standard'!$B$3:$M$158,J$9,0),7)</f>
        <v>5.8164303999999998</v>
      </c>
      <c r="K15" s="273">
        <f>ROUND(VLOOKUP($E15,'BDEW-Standard'!$B$3:$M$158,K$9,0),7)</f>
        <v>0.12081939999999999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1.0365184142102302</v>
      </c>
      <c r="R15" s="274">
        <f>ROUND(VLOOKUP(MID($E15,4,3),'Wochentag F(WT)'!$B$7:$J$22,R$9,0),4)</f>
        <v>1.0354000000000001</v>
      </c>
      <c r="S15" s="274">
        <f>ROUND(VLOOKUP(MID($E15,4,3),'Wochentag F(WT)'!$B$7:$J$22,S$9,0),4)</f>
        <v>1.0523</v>
      </c>
      <c r="T15" s="274">
        <f>ROUND(VLOOKUP(MID($E15,4,3),'Wochentag F(WT)'!$B$7:$J$22,T$9,0),4)</f>
        <v>1.0448999999999999</v>
      </c>
      <c r="U15" s="274">
        <f>ROUND(VLOOKUP(MID($E15,4,3),'Wochentag F(WT)'!$B$7:$J$22,U$9,0),4)</f>
        <v>1.0494000000000001</v>
      </c>
      <c r="V15" s="274">
        <f>ROUND(VLOOKUP(MID($E15,4,3),'Wochentag F(WT)'!$B$7:$J$22,V$9,0),4)</f>
        <v>0.98850000000000005</v>
      </c>
      <c r="W15" s="274">
        <f>ROUND(VLOOKUP(MID($E15,4,3),'Wochentag F(WT)'!$B$7:$J$22,W$9,0),4)</f>
        <v>0.88600000000000001</v>
      </c>
      <c r="X15" s="275">
        <f t="shared" si="2"/>
        <v>0.94349999999999934</v>
      </c>
      <c r="Y15" s="292"/>
      <c r="Z15" s="210"/>
    </row>
    <row r="16" spans="2:26" s="142" customFormat="1">
      <c r="B16" s="143">
        <v>5</v>
      </c>
      <c r="C16" s="144" t="str">
        <f t="shared" si="0"/>
        <v>Stadtwerke Herford GmbH</v>
      </c>
      <c r="D16" s="62" t="s">
        <v>247</v>
      </c>
      <c r="E16" s="164" t="s">
        <v>667</v>
      </c>
      <c r="F16" s="296" t="str">
        <f>VLOOKUP($E16,'BDEW-Standard'!$B$3:$M$158,F$9,0)</f>
        <v>HA3</v>
      </c>
      <c r="H16" s="273">
        <f>ROUND(VLOOKUP($E16,'BDEW-Standard'!$B$3:$M$158,H$9,0),7)</f>
        <v>3.5811213999999998</v>
      </c>
      <c r="I16" s="273">
        <f>ROUND(VLOOKUP($E16,'BDEW-Standard'!$B$3:$M$158,I$9,0),7)</f>
        <v>-36.965006500000001</v>
      </c>
      <c r="J16" s="273">
        <f>ROUND(VLOOKUP($E16,'BDEW-Standard'!$B$3:$M$158,J$9,0),7)</f>
        <v>7.2256947</v>
      </c>
      <c r="K16" s="273">
        <f>ROUND(VLOOKUP($E16,'BDEW-Standard'!$B$3:$M$158,K$9,0),7)</f>
        <v>4.4841600000000002E-2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0.97852945357176691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Stadtwerke Herford GmbH</v>
      </c>
      <c r="D17" s="62" t="s">
        <v>247</v>
      </c>
      <c r="E17" s="164" t="s">
        <v>668</v>
      </c>
      <c r="F17" s="296" t="str">
        <f>VLOOKUP($E17,'BDEW-Standard'!$B$3:$M$158,F$9,0)</f>
        <v>KO3</v>
      </c>
      <c r="H17" s="273">
        <f>ROUND(VLOOKUP($E17,'BDEW-Standard'!$B$3:$M$158,H$9,0),7)</f>
        <v>2.7172288</v>
      </c>
      <c r="I17" s="273">
        <f>ROUND(VLOOKUP($E17,'BDEW-Standard'!$B$3:$M$158,I$9,0),7)</f>
        <v>-35.141256300000002</v>
      </c>
      <c r="J17" s="273">
        <f>ROUND(VLOOKUP($E17,'BDEW-Standard'!$B$3:$M$158,J$9,0),7)</f>
        <v>7.1303394999999998</v>
      </c>
      <c r="K17" s="273">
        <f>ROUND(VLOOKUP($E17,'BDEW-Standard'!$B$3:$M$158,K$9,0),7)</f>
        <v>0.14184720000000001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1.0630299199876638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Stadtwerke Herford GmbH</v>
      </c>
      <c r="D18" s="62" t="s">
        <v>247</v>
      </c>
      <c r="E18" s="164" t="s">
        <v>669</v>
      </c>
      <c r="F18" s="296" t="str">
        <f>VLOOKUP($E18,'BDEW-Standard'!$B$3:$M$158,F$9,0)</f>
        <v>BD3</v>
      </c>
      <c r="H18" s="273">
        <f>ROUND(VLOOKUP($E18,'BDEW-Standard'!$B$3:$M$158,H$9,0),7)</f>
        <v>2.9177027</v>
      </c>
      <c r="I18" s="273">
        <f>ROUND(VLOOKUP($E18,'BDEW-Standard'!$B$3:$M$158,I$9,0),7)</f>
        <v>-36.179411700000003</v>
      </c>
      <c r="J18" s="273">
        <f>ROUND(VLOOKUP($E18,'BDEW-Standard'!$B$3:$M$158,J$9,0),7)</f>
        <v>5.9265162</v>
      </c>
      <c r="K18" s="273">
        <f>ROUND(VLOOKUP($E18,'BDEW-Standard'!$B$3:$M$158,K$9,0),7)</f>
        <v>0.11519119999999999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1.0656106174494469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Stadtwerke Herford GmbH</v>
      </c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>
        <f t="shared" si="2"/>
        <v>7</v>
      </c>
      <c r="Y19" s="292"/>
      <c r="Z19" s="210"/>
    </row>
    <row r="20" spans="2:26" s="142" customFormat="1">
      <c r="B20" s="143">
        <v>9</v>
      </c>
      <c r="C20" s="144" t="str">
        <f t="shared" si="0"/>
        <v>Stadtwerke Herford GmbH</v>
      </c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>
        <f t="shared" si="2"/>
        <v>7</v>
      </c>
      <c r="Y20" s="292"/>
      <c r="Z20" s="210"/>
    </row>
    <row r="21" spans="2:26" s="142" customFormat="1">
      <c r="B21" s="143">
        <v>10</v>
      </c>
      <c r="C21" s="144" t="str">
        <f t="shared" si="0"/>
        <v>Stadtwerke Herford GmbH</v>
      </c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>
        <f t="shared" si="2"/>
        <v>7</v>
      </c>
      <c r="Y21" s="292"/>
      <c r="Z21" s="210"/>
    </row>
    <row r="22" spans="2:26" s="142" customFormat="1">
      <c r="B22" s="143">
        <v>11</v>
      </c>
      <c r="C22" s="144" t="str">
        <f t="shared" si="0"/>
        <v>Stadtwerke Herford GmbH</v>
      </c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>
        <f t="shared" si="2"/>
        <v>7</v>
      </c>
      <c r="Y22" s="292"/>
      <c r="Z22" s="210"/>
    </row>
    <row r="23" spans="2:26" s="142" customFormat="1">
      <c r="B23" s="143">
        <v>12</v>
      </c>
      <c r="C23" s="144" t="str">
        <f t="shared" si="0"/>
        <v>Stadtwerke Herford GmbH</v>
      </c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>
        <f t="shared" si="2"/>
        <v>7</v>
      </c>
      <c r="Y23" s="292"/>
      <c r="Z23" s="210"/>
    </row>
    <row r="24" spans="2:26" s="142" customFormat="1">
      <c r="B24" s="143">
        <v>13</v>
      </c>
      <c r="C24" s="144" t="str">
        <f t="shared" si="0"/>
        <v>Stadtwerke Herford GmbH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>
        <f t="shared" si="2"/>
        <v>7</v>
      </c>
      <c r="Y24" s="292"/>
      <c r="Z24" s="210"/>
    </row>
    <row r="25" spans="2:26" s="142" customFormat="1">
      <c r="B25" s="143">
        <v>14</v>
      </c>
      <c r="C25" s="144" t="str">
        <f t="shared" si="0"/>
        <v>Stadtwerke Herford GmbH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>
        <f t="shared" si="2"/>
        <v>7</v>
      </c>
      <c r="Y25" s="292"/>
      <c r="Z25" s="210"/>
    </row>
    <row r="26" spans="2:26" s="142" customFormat="1">
      <c r="B26" s="143">
        <v>15</v>
      </c>
      <c r="C26" s="144" t="str">
        <f t="shared" si="0"/>
        <v>Stadtwerke Herford GmbH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>
        <f t="shared" si="2"/>
        <v>7</v>
      </c>
      <c r="Y26" s="292"/>
      <c r="Z26" s="210"/>
    </row>
    <row r="27" spans="2:26" s="142" customFormat="1">
      <c r="B27" s="143">
        <v>16</v>
      </c>
      <c r="C27" s="144" t="str">
        <f t="shared" si="0"/>
        <v>Stadtwerke Herford GmbH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Stadtwerke Herford GmbH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Stadtwerke Herford GmbH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Stadtwerke Herford GmbH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Stadtwerke Herford GmbH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Stadtwerke Herford GmbH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Stadtwerke Herford GmbH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Stadtwerke Herford GmbH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Stadtwerke Herford GmbH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Stadtwerke Herford GmbH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Stadtwerke Herford GmbH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Stadtwerke Herford GmbH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Stadtwerke Herford GmbH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Stadtwerke Herford GmbH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Stadtwerke Herford GmbH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8 F12:P18 X19:X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3.2" zeroHeight="1"/>
  <cols>
    <col min="1" max="1" width="2.88671875" style="75" customWidth="1"/>
    <col min="2" max="2" width="15.109375" style="75" customWidth="1"/>
    <col min="3" max="3" width="14.6640625" style="75" customWidth="1"/>
    <col min="4" max="4" width="5.88671875" style="75" hidden="1" customWidth="1"/>
    <col min="5" max="5" width="5.109375" style="75" customWidth="1"/>
    <col min="6" max="12" width="12.6640625" style="75" customWidth="1"/>
    <col min="13" max="30" width="5.6640625" style="75" customWidth="1"/>
    <col min="31" max="31" width="11.44140625" style="75" customWidth="1"/>
    <col min="32" max="16384" width="11.44140625" style="75" hidden="1"/>
  </cols>
  <sheetData>
    <row r="1" spans="2:30" ht="75" customHeight="1"/>
    <row r="2" spans="2:30" ht="22.8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Stadtwerke Herford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4">
      <c r="B5" s="87" t="s">
        <v>443</v>
      </c>
      <c r="C5" s="64" t="str">
        <f>Netzbetreiber!$D$28</f>
        <v>Stadtwerke Herford GmbH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4">
      <c r="B6" s="85" t="s">
        <v>441</v>
      </c>
      <c r="C6" s="63" t="str">
        <f>Netzbetreiber!$D$11</f>
        <v>9870093900009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4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4.4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4.4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4.4">
      <c r="B15" s="115" t="s">
        <v>651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4.4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4.4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4.4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4.4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4.4">
      <c r="B20" s="120" t="s">
        <v>644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4.4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4.4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4.4">
      <c r="B23" s="115" t="s">
        <v>650</v>
      </c>
      <c r="C23" s="116"/>
      <c r="D23" s="111">
        <v>15</v>
      </c>
      <c r="E23" s="304">
        <f t="shared" si="0"/>
        <v>0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4.4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4.4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4.4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4.4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4.4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4.4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4.4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4.4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4.4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ColWidth="11.44140625" defaultRowHeight="14.4"/>
  <cols>
    <col min="1" max="3" width="11.44140625" style="127"/>
    <col min="4" max="4" width="19.88671875" style="127" customWidth="1"/>
    <col min="5" max="9" width="16" style="127" customWidth="1"/>
    <col min="10" max="10" width="15.109375" style="127" customWidth="1"/>
    <col min="11" max="12" width="16" style="127" customWidth="1"/>
    <col min="13" max="13" width="15.33203125" style="127" customWidth="1"/>
    <col min="14" max="16384" width="11.44140625" style="127"/>
  </cols>
  <sheetData>
    <row r="1" spans="1:14">
      <c r="A1" s="211" t="s">
        <v>346</v>
      </c>
      <c r="B1" s="212">
        <v>42173</v>
      </c>
      <c r="D1" s="130" t="s">
        <v>453</v>
      </c>
      <c r="F1" s="213" t="s">
        <v>540</v>
      </c>
      <c r="N1" s="214"/>
    </row>
    <row r="2" spans="1:14" ht="26.4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ColWidth="11.44140625" defaultRowHeight="14.4"/>
  <cols>
    <col min="1" max="1" width="9.6640625" style="253" customWidth="1"/>
    <col min="2" max="2" width="7" style="254" customWidth="1"/>
    <col min="3" max="3" width="27.6640625" style="233" customWidth="1"/>
    <col min="4" max="10" width="8.88671875" style="233" customWidth="1"/>
    <col min="11" max="14" width="11.44140625" style="233" customWidth="1"/>
    <col min="15" max="15" width="12.33203125" style="127" customWidth="1"/>
    <col min="16" max="16" width="16.5546875" style="233" customWidth="1"/>
    <col min="17" max="16384" width="11.44140625" style="233"/>
  </cols>
  <sheetData>
    <row r="1" spans="1:16" s="232" customFormat="1">
      <c r="A1" s="130" t="s">
        <v>454</v>
      </c>
      <c r="B1" s="127"/>
      <c r="D1" s="213" t="s">
        <v>540</v>
      </c>
    </row>
    <row r="2" spans="1:16">
      <c r="A2" s="233"/>
      <c r="B2" s="232" t="s">
        <v>455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9.6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6.4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Horst, Olaf</cp:lastModifiedBy>
  <cp:lastPrinted>2015-03-20T22:59:10Z</cp:lastPrinted>
  <dcterms:created xsi:type="dcterms:W3CDTF">2015-01-15T05:25:41Z</dcterms:created>
  <dcterms:modified xsi:type="dcterms:W3CDTF">2015-10-05T12:42:45Z</dcterms:modified>
</cp:coreProperties>
</file>